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ray365-my.sharepoint.com/personal/bcd9334_bray_com/Documents/2022 Pricing and updates/"/>
    </mc:Choice>
  </mc:AlternateContent>
  <xr:revisionPtr revIDLastSave="0" documentId="8_{1D65B133-2575-4B80-9B78-0263CEAD2B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imple Set" sheetId="9" r:id="rId1"/>
  </sheets>
  <definedNames>
    <definedName name="_xlnm.Print_Area" localSheetId="0">'Simple Set'!$A$1:$K$33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0" i="9" l="1"/>
  <c r="J41" i="9"/>
  <c r="J42" i="9"/>
  <c r="J43" i="9"/>
  <c r="J44" i="9"/>
  <c r="J45" i="9"/>
  <c r="J46" i="9"/>
  <c r="J47" i="9"/>
  <c r="J39" i="9"/>
  <c r="E6" i="9" l="1"/>
  <c r="E16" i="9" s="1"/>
  <c r="D11" i="9" l="1"/>
  <c r="D13" i="9"/>
  <c r="D19" i="9"/>
  <c r="K47" i="9"/>
  <c r="E19" i="9" l="1"/>
  <c r="F19" i="9" s="1"/>
  <c r="K41" i="9"/>
  <c r="E11" i="9"/>
  <c r="F11" i="9" s="1"/>
  <c r="K39" i="9"/>
  <c r="E13" i="9" l="1"/>
  <c r="F13" i="9" s="1"/>
  <c r="E18" i="9" l="1"/>
  <c r="F18" i="9" s="1"/>
  <c r="E17" i="9"/>
  <c r="F17" i="9" s="1"/>
  <c r="F16" i="9"/>
  <c r="E15" i="9"/>
  <c r="F15" i="9" s="1"/>
  <c r="E14" i="9"/>
  <c r="F14" i="9" s="1"/>
  <c r="E12" i="9"/>
  <c r="F12" i="9" s="1"/>
  <c r="K40" i="9" l="1"/>
  <c r="D12" i="9" s="1"/>
  <c r="K42" i="9"/>
  <c r="D14" i="9" s="1"/>
  <c r="K43" i="9"/>
  <c r="D15" i="9" s="1"/>
  <c r="K44" i="9"/>
  <c r="D16" i="9" s="1"/>
  <c r="K45" i="9"/>
  <c r="D17" i="9" s="1"/>
  <c r="K46" i="9"/>
  <c r="D18" i="9" s="1"/>
</calcChain>
</file>

<file path=xl/sharedStrings.xml><?xml version="1.0" encoding="utf-8"?>
<sst xmlns="http://schemas.openxmlformats.org/spreadsheetml/2006/main" count="64" uniqueCount="63">
  <si>
    <t>Type</t>
  </si>
  <si>
    <t>X</t>
  </si>
  <si>
    <t>Z</t>
  </si>
  <si>
    <t>Evaluering af Flow</t>
  </si>
  <si>
    <t>Evaluering af Dp</t>
  </si>
  <si>
    <t>Kvs</t>
  </si>
  <si>
    <t xml:space="preserve">ACHTUNG !!   BITTE HIER NICHT DATEN ÄNDERN </t>
  </si>
  <si>
    <t>Input    Q =</t>
  </si>
  <si>
    <t>Range</t>
  </si>
  <si>
    <t>Pre-set</t>
  </si>
  <si>
    <t xml:space="preserve">Range ∆Pp is defined from Min. Pump pressure (Min. ∆Pp) to Max. Pump pressure (Max.∆Pp) .   </t>
  </si>
  <si>
    <t>Eingabe dP =</t>
  </si>
  <si>
    <t>(kPa) Differenzdruck am Ventil</t>
  </si>
  <si>
    <t>Calculation</t>
  </si>
  <si>
    <t>Min. ∆P (kPa)</t>
  </si>
  <si>
    <t xml:space="preserve">DN32 </t>
  </si>
  <si>
    <t xml:space="preserve">DN40 </t>
  </si>
  <si>
    <t xml:space="preserve">DN50 </t>
  </si>
  <si>
    <t>DN15 HF</t>
  </si>
  <si>
    <t>DN20 HF</t>
  </si>
  <si>
    <t>DN25 HF</t>
  </si>
  <si>
    <t>Min. ∆P (psi)</t>
  </si>
  <si>
    <t>(gpm) Flow</t>
  </si>
  <si>
    <t>Flow (gpm)</t>
  </si>
  <si>
    <t>Range ∆Pp(psi)</t>
  </si>
  <si>
    <t>2.32 - 58.02</t>
  </si>
  <si>
    <t>Min GPM</t>
  </si>
  <si>
    <t>Max GPM</t>
  </si>
  <si>
    <t>2.18 - 58.02</t>
  </si>
  <si>
    <t>DN15 LF</t>
  </si>
  <si>
    <t>DN20 LF</t>
  </si>
  <si>
    <t>DN50 UHF</t>
  </si>
  <si>
    <t>3.0 - 58.02</t>
  </si>
  <si>
    <t>5.0 - 58.02</t>
  </si>
  <si>
    <t>2.80- 58.02</t>
  </si>
  <si>
    <t>3.90 - 58.02</t>
  </si>
  <si>
    <t>preset</t>
  </si>
  <si>
    <t>flow</t>
  </si>
  <si>
    <t>kpa</t>
  </si>
  <si>
    <t>2.80 - 58.02</t>
  </si>
  <si>
    <t>QUICK - CALC Bray Simple Set</t>
  </si>
  <si>
    <t xml:space="preserve">Setting &amp; Selection Program </t>
  </si>
  <si>
    <t>1/2"    SS-050-N-L-x</t>
  </si>
  <si>
    <t>1/2"    SS-050-N-S-x</t>
  </si>
  <si>
    <t>3/4"    SS-075-N-L-x</t>
  </si>
  <si>
    <t>3/4"    SS-075-N-S-x</t>
  </si>
  <si>
    <t>1"       SS-1-N-S-x</t>
  </si>
  <si>
    <t>1 1/4" SS-125-N-S-x</t>
  </si>
  <si>
    <t>1 1/2" SS-150-N-S-x</t>
  </si>
  <si>
    <t>2"       SS-2-N-S-x</t>
  </si>
  <si>
    <t>2"       SS-2-N-H-x</t>
  </si>
  <si>
    <t>Size/Model</t>
  </si>
  <si>
    <t>Enter your specified gallon per minute (gpm) flow in the yellow box and refer to the red column (D) for the required setting on your desired valve size.</t>
  </si>
  <si>
    <t>0.3 - 3.1</t>
  </si>
  <si>
    <t>1.3 - 6.9</t>
  </si>
  <si>
    <t>0.3 - 3.3</t>
  </si>
  <si>
    <t>1.3 - 8.0</t>
  </si>
  <si>
    <t>1.8 - 8.1</t>
  </si>
  <si>
    <t>3.0 - 13.2</t>
  </si>
  <si>
    <t>2.4 - 33.4</t>
  </si>
  <si>
    <t>2.6 - 64.7</t>
  </si>
  <si>
    <t>1.86 - 58.02</t>
  </si>
  <si>
    <t>14 - 110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</si>
</sst>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3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16"/>
      <color theme="0"/>
      <name val="Arial"/>
      <family val="2"/>
    </font>
    <font>
      <b/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D0C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AE9B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CDC1"/>
        <bgColor indexed="64"/>
      </patternFill>
    </fill>
  </fills>
  <borders count="3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7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17" fillId="20" borderId="1" applyNumberFormat="0" applyAlignment="0" applyProtection="0"/>
    <xf numFmtId="0" fontId="18" fillId="20" borderId="3" applyNumberFormat="0" applyAlignment="0" applyProtection="0"/>
    <xf numFmtId="0" fontId="16" fillId="7" borderId="3" applyNumberFormat="0" applyAlignment="0" applyProtection="0"/>
    <xf numFmtId="0" fontId="24" fillId="0" borderId="4" applyNumberFormat="0" applyFill="0" applyAlignment="0" applyProtection="0"/>
    <xf numFmtId="0" fontId="23" fillId="0" borderId="0" applyNumberFormat="0" applyFill="0" applyBorder="0" applyAlignment="0" applyProtection="0"/>
    <xf numFmtId="0" fontId="14" fillId="4" borderId="0" applyNumberFormat="0" applyBorder="0" applyAlignment="0" applyProtection="0"/>
    <xf numFmtId="43" fontId="1" fillId="0" borderId="0" applyFont="0" applyFill="0" applyBorder="0" applyAlignment="0" applyProtection="0"/>
    <xf numFmtId="0" fontId="8" fillId="21" borderId="2" applyNumberFormat="0" applyFont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3" borderId="0" applyNumberFormat="0" applyBorder="0" applyAlignment="0" applyProtection="0"/>
    <xf numFmtId="0" fontId="19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20" fillId="22" borderId="5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0" fontId="0" fillId="23" borderId="0" xfId="0" applyFill="1"/>
    <xf numFmtId="0" fontId="6" fillId="23" borderId="0" xfId="0" applyFont="1" applyFill="1"/>
    <xf numFmtId="2" fontId="7" fillId="0" borderId="10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center"/>
    </xf>
    <xf numFmtId="0" fontId="0" fillId="0" borderId="17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0" xfId="0" applyFont="1"/>
    <xf numFmtId="0" fontId="2" fillId="23" borderId="0" xfId="0" applyFont="1" applyFill="1"/>
    <xf numFmtId="164" fontId="0" fillId="23" borderId="0" xfId="0" applyNumberFormat="1" applyFill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2" fillId="0" borderId="23" xfId="0" applyFont="1" applyBorder="1"/>
    <xf numFmtId="0" fontId="2" fillId="24" borderId="0" xfId="0" applyFont="1" applyFill="1" applyAlignment="1" applyProtection="1">
      <alignment horizontal="center"/>
      <protection locked="0"/>
    </xf>
    <xf numFmtId="0" fontId="2" fillId="0" borderId="20" xfId="0" applyFont="1" applyBorder="1"/>
    <xf numFmtId="2" fontId="9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2" fillId="25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10" xfId="0" applyFont="1" applyBorder="1" applyAlignment="1">
      <alignment horizontal="center"/>
    </xf>
    <xf numFmtId="2" fontId="1" fillId="0" borderId="10" xfId="31" applyNumberFormat="1" applyBorder="1" applyAlignment="1">
      <alignment horizontal="center" vertical="center"/>
    </xf>
    <xf numFmtId="0" fontId="2" fillId="26" borderId="10" xfId="0" applyFont="1" applyFill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26" borderId="14" xfId="0" applyFont="1" applyFill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1" fontId="2" fillId="24" borderId="28" xfId="0" applyNumberFormat="1" applyFont="1" applyFill="1" applyBorder="1" applyAlignment="1" applyProtection="1">
      <alignment horizontal="center"/>
      <protection locked="0"/>
    </xf>
    <xf numFmtId="2" fontId="0" fillId="0" borderId="10" xfId="0" applyNumberFormat="1" applyBorder="1" applyAlignment="1">
      <alignment horizontal="center" vertical="center"/>
    </xf>
    <xf numFmtId="1" fontId="2" fillId="25" borderId="10" xfId="44" applyNumberFormat="1" applyFont="1" applyFill="1" applyBorder="1" applyAlignment="1" applyProtection="1">
      <alignment horizontal="center"/>
      <protection hidden="1"/>
    </xf>
    <xf numFmtId="1" fontId="2" fillId="25" borderId="17" xfId="44" applyNumberFormat="1" applyFont="1" applyFill="1" applyBorder="1" applyAlignment="1" applyProtection="1">
      <alignment horizontal="center"/>
      <protection hidden="1"/>
    </xf>
    <xf numFmtId="0" fontId="2" fillId="0" borderId="0" xfId="0" applyFont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1" fontId="2" fillId="28" borderId="10" xfId="44" applyNumberFormat="1" applyFont="1" applyFill="1" applyBorder="1" applyAlignment="1" applyProtection="1">
      <alignment horizontal="center"/>
      <protection hidden="1"/>
    </xf>
    <xf numFmtId="1" fontId="2" fillId="0" borderId="10" xfId="44" applyNumberFormat="1" applyFont="1" applyBorder="1" applyAlignment="1" applyProtection="1">
      <alignment horizontal="center"/>
      <protection hidden="1"/>
    </xf>
    <xf numFmtId="14" fontId="27" fillId="0" borderId="21" xfId="0" applyNumberFormat="1" applyFont="1" applyBorder="1" applyAlignment="1">
      <alignment horizontal="right"/>
    </xf>
    <xf numFmtId="0" fontId="5" fillId="0" borderId="20" xfId="0" applyFont="1" applyBorder="1"/>
    <xf numFmtId="0" fontId="5" fillId="0" borderId="25" xfId="0" applyFont="1" applyBorder="1"/>
    <xf numFmtId="0" fontId="5" fillId="0" borderId="26" xfId="0" applyFont="1" applyBorder="1"/>
    <xf numFmtId="0" fontId="28" fillId="29" borderId="19" xfId="0" applyFont="1" applyFill="1" applyBorder="1"/>
    <xf numFmtId="0" fontId="28" fillId="29" borderId="20" xfId="0" applyFont="1" applyFill="1" applyBorder="1"/>
    <xf numFmtId="0" fontId="28" fillId="29" borderId="24" xfId="0" applyFont="1" applyFill="1" applyBorder="1"/>
    <xf numFmtId="0" fontId="28" fillId="29" borderId="25" xfId="0" applyFont="1" applyFill="1" applyBorder="1"/>
    <xf numFmtId="0" fontId="2" fillId="30" borderId="14" xfId="0" applyFont="1" applyFill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8" fillId="0" borderId="20" xfId="0" applyFont="1" applyBorder="1"/>
    <xf numFmtId="0" fontId="28" fillId="0" borderId="25" xfId="0" applyFont="1" applyBorder="1"/>
    <xf numFmtId="164" fontId="2" fillId="31" borderId="10" xfId="0" applyNumberFormat="1" applyFont="1" applyFill="1" applyBorder="1" applyAlignment="1" applyProtection="1">
      <alignment horizontal="center"/>
      <protection hidden="1"/>
    </xf>
    <xf numFmtId="164" fontId="2" fillId="32" borderId="15" xfId="0" applyNumberFormat="1" applyFont="1" applyFill="1" applyBorder="1" applyAlignment="1" applyProtection="1">
      <alignment horizontal="center"/>
      <protection hidden="1"/>
    </xf>
    <xf numFmtId="164" fontId="2" fillId="32" borderId="18" xfId="0" applyNumberFormat="1" applyFont="1" applyFill="1" applyBorder="1" applyAlignment="1" applyProtection="1">
      <alignment horizontal="center"/>
      <protection hidden="1"/>
    </xf>
    <xf numFmtId="164" fontId="2" fillId="33" borderId="10" xfId="0" applyNumberFormat="1" applyFont="1" applyFill="1" applyBorder="1" applyAlignment="1" applyProtection="1">
      <alignment horizontal="center"/>
      <protection hidden="1"/>
    </xf>
    <xf numFmtId="0" fontId="2" fillId="34" borderId="15" xfId="0" applyFont="1" applyFill="1" applyBorder="1" applyAlignment="1">
      <alignment horizontal="center"/>
    </xf>
    <xf numFmtId="164" fontId="2" fillId="34" borderId="15" xfId="0" applyNumberFormat="1" applyFont="1" applyFill="1" applyBorder="1" applyAlignment="1">
      <alignment horizontal="center"/>
    </xf>
    <xf numFmtId="0" fontId="0" fillId="0" borderId="29" xfId="0" applyBorder="1"/>
    <xf numFmtId="0" fontId="0" fillId="0" borderId="27" xfId="0" applyBorder="1"/>
    <xf numFmtId="164" fontId="2" fillId="35" borderId="18" xfId="0" applyNumberFormat="1" applyFont="1" applyFill="1" applyBorder="1" applyAlignment="1" applyProtection="1">
      <alignment horizontal="center"/>
      <protection hidden="1"/>
    </xf>
    <xf numFmtId="0" fontId="29" fillId="0" borderId="19" xfId="0" applyFont="1" applyBorder="1"/>
    <xf numFmtId="164" fontId="2" fillId="24" borderId="28" xfId="0" applyNumberFormat="1" applyFont="1" applyFill="1" applyBorder="1" applyAlignment="1" applyProtection="1">
      <alignment horizontal="center"/>
      <protection locked="0"/>
    </xf>
    <xf numFmtId="0" fontId="4" fillId="27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47">
    <cellStyle name="20 % - Akzent1" xfId="1" xr:uid="{00000000-0005-0000-0000-000001000000}"/>
    <cellStyle name="20 % - Akzent2" xfId="2" xr:uid="{00000000-0005-0000-0000-000002000000}"/>
    <cellStyle name="20 % - Akzent3" xfId="3" xr:uid="{00000000-0005-0000-0000-000003000000}"/>
    <cellStyle name="20 % - Akzent4" xfId="4" xr:uid="{00000000-0005-0000-0000-000004000000}"/>
    <cellStyle name="20 % - Akzent5" xfId="5" xr:uid="{00000000-0005-0000-0000-000005000000}"/>
    <cellStyle name="20 % - Akzent6" xfId="6" xr:uid="{00000000-0005-0000-0000-000006000000}"/>
    <cellStyle name="40 % - Akzent1" xfId="7" xr:uid="{00000000-0005-0000-0000-000007000000}"/>
    <cellStyle name="40 % - Akzent2" xfId="8" xr:uid="{00000000-0005-0000-0000-000008000000}"/>
    <cellStyle name="40 % - Akzent3" xfId="9" xr:uid="{00000000-0005-0000-0000-000009000000}"/>
    <cellStyle name="40 % - Akzent4" xfId="10" xr:uid="{00000000-0005-0000-0000-00000A000000}"/>
    <cellStyle name="40 % - Akzent5" xfId="11" xr:uid="{00000000-0005-0000-0000-00000B000000}"/>
    <cellStyle name="40 % - Akzent6" xfId="12" xr:uid="{00000000-0005-0000-0000-00000C000000}"/>
    <cellStyle name="60 % - Akzent1" xfId="13" xr:uid="{00000000-0005-0000-0000-00000D000000}"/>
    <cellStyle name="60 % - Akzent2" xfId="14" xr:uid="{00000000-0005-0000-0000-00000E000000}"/>
    <cellStyle name="60 % - Akzent3" xfId="15" xr:uid="{00000000-0005-0000-0000-00000F000000}"/>
    <cellStyle name="60 % - Akzent4" xfId="16" xr:uid="{00000000-0005-0000-0000-000010000000}"/>
    <cellStyle name="60 % - Akzent5" xfId="17" xr:uid="{00000000-0005-0000-0000-000011000000}"/>
    <cellStyle name="60 % - Akzent6" xfId="18" xr:uid="{00000000-0005-0000-0000-000012000000}"/>
    <cellStyle name="Akzent1" xfId="19" xr:uid="{00000000-0005-0000-0000-000013000000}"/>
    <cellStyle name="Akzent2" xfId="20" xr:uid="{00000000-0005-0000-0000-000014000000}"/>
    <cellStyle name="Akzent3" xfId="21" xr:uid="{00000000-0005-0000-0000-000015000000}"/>
    <cellStyle name="Akzent4" xfId="22" xr:uid="{00000000-0005-0000-0000-000016000000}"/>
    <cellStyle name="Akzent5" xfId="23" xr:uid="{00000000-0005-0000-0000-000017000000}"/>
    <cellStyle name="Akzent6" xfId="24" xr:uid="{00000000-0005-0000-0000-000018000000}"/>
    <cellStyle name="Ausgabe" xfId="25" xr:uid="{00000000-0005-0000-0000-000019000000}"/>
    <cellStyle name="Berechnung" xfId="26" xr:uid="{00000000-0005-0000-0000-00001A000000}"/>
    <cellStyle name="Comma" xfId="31" builtinId="3"/>
    <cellStyle name="Eingabe" xfId="27" xr:uid="{00000000-0005-0000-0000-00001B000000}"/>
    <cellStyle name="Ergebnis" xfId="28" xr:uid="{00000000-0005-0000-0000-00001C000000}"/>
    <cellStyle name="Erklärender Text" xfId="29" xr:uid="{00000000-0005-0000-0000-00001D000000}"/>
    <cellStyle name="Gut" xfId="30" xr:uid="{00000000-0005-0000-0000-00001E000000}"/>
    <cellStyle name="Komma 2" xfId="45" xr:uid="{00000000-0005-0000-0000-000020000000}"/>
    <cellStyle name="Komma 2 2" xfId="46" xr:uid="{00000000-0005-0000-0000-000021000000}"/>
    <cellStyle name="Normal" xfId="0" builtinId="0"/>
    <cellStyle name="Normal 2" xfId="44" xr:uid="{00000000-0005-0000-0000-000023000000}"/>
    <cellStyle name="Notiz" xfId="32" xr:uid="{00000000-0005-0000-0000-000024000000}"/>
    <cellStyle name="Procent 2" xfId="33" xr:uid="{00000000-0005-0000-0000-000025000000}"/>
    <cellStyle name="Procent 2 2" xfId="34" xr:uid="{00000000-0005-0000-0000-000026000000}"/>
    <cellStyle name="Schlecht" xfId="35" xr:uid="{00000000-0005-0000-0000-000027000000}"/>
    <cellStyle name="Überschrift" xfId="38" xr:uid="{00000000-0005-0000-0000-00002A000000}"/>
    <cellStyle name="Überschrift 1" xfId="39" xr:uid="{00000000-0005-0000-0000-00002B000000}"/>
    <cellStyle name="Überschrift 2" xfId="40" xr:uid="{00000000-0005-0000-0000-00002C000000}"/>
    <cellStyle name="Überschrift 3" xfId="41" xr:uid="{00000000-0005-0000-0000-00002D000000}"/>
    <cellStyle name="Überschrift 4" xfId="42" xr:uid="{00000000-0005-0000-0000-00002E000000}"/>
    <cellStyle name="Verknüpfte Zelle" xfId="36" xr:uid="{00000000-0005-0000-0000-000028000000}"/>
    <cellStyle name="Warnender Text" xfId="37" xr:uid="{00000000-0005-0000-0000-000029000000}"/>
    <cellStyle name="Zelle überprüfen" xfId="43" xr:uid="{00000000-0005-0000-0000-00002F000000}"/>
  </cellStyles>
  <dxfs count="0"/>
  <tableStyles count="0" defaultTableStyle="TableStyleMedium2" defaultPivotStyle="PivotStyleLight16"/>
  <colors>
    <mruColors>
      <color rgb="FFFFCDC1"/>
      <color rgb="FFFFE0D9"/>
      <color rgb="FFFFAE9B"/>
      <color rgb="FFD3D3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6"/>
            <c:dispRSqr val="0"/>
            <c:dispEq val="1"/>
            <c:trendlineLbl>
              <c:layout>
                <c:manualLayout>
                  <c:x val="4.379199475065617E-2"/>
                  <c:y val="-8.9528288130650335E-2"/>
                </c:manualLayout>
              </c:layout>
              <c:numFmt formatCode="#,##0.000000000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'Simple Set'!$N$8:$N$9</c:f>
            </c:numRef>
          </c:xVal>
          <c:yVal>
            <c:numRef>
              <c:f>'Simple Set'!$O$8:$O$9</c:f>
            </c:numRef>
          </c:yVal>
          <c:smooth val="1"/>
          <c:extLst>
            <c:ext xmlns:c16="http://schemas.microsoft.com/office/drawing/2014/chart" uri="{C3380CC4-5D6E-409C-BE32-E72D297353CC}">
              <c16:uniqueId val="{00000001-5FEF-433B-9C2B-36267339C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614064"/>
        <c:axId val="290222616"/>
      </c:scatterChart>
      <c:valAx>
        <c:axId val="260614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222616"/>
        <c:crosses val="autoZero"/>
        <c:crossBetween val="midCat"/>
      </c:valAx>
      <c:valAx>
        <c:axId val="290222616"/>
        <c:scaling>
          <c:orientation val="minMax"/>
          <c:max val="40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0614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6"/>
            <c:dispRSqr val="0"/>
            <c:dispEq val="1"/>
            <c:trendlineLbl>
              <c:layout>
                <c:manualLayout>
                  <c:x val="4.3361329833770779E-2"/>
                  <c:y val="-6.8511198945981552E-2"/>
                </c:manualLayout>
              </c:layout>
              <c:numFmt formatCode="#,##0.000000000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'Simple Set'!$N$6:$N$9</c:f>
            </c:numRef>
          </c:xVal>
          <c:yVal>
            <c:numRef>
              <c:f>'Simple Set'!$M$6:$M$9</c:f>
            </c:numRef>
          </c:yVal>
          <c:smooth val="1"/>
          <c:extLst>
            <c:ext xmlns:c16="http://schemas.microsoft.com/office/drawing/2014/chart" uri="{C3380CC4-5D6E-409C-BE32-E72D297353CC}">
              <c16:uniqueId val="{00000001-E010-41F7-A90D-D19DC2FA6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614064"/>
        <c:axId val="290222616"/>
      </c:scatterChart>
      <c:valAx>
        <c:axId val="260614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222616"/>
        <c:crosses val="autoZero"/>
        <c:crossBetween val="midCat"/>
      </c:valAx>
      <c:valAx>
        <c:axId val="290222616"/>
        <c:scaling>
          <c:orientation val="minMax"/>
          <c:max val="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0614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tiff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34289</xdr:colOff>
      <xdr:row>19</xdr:row>
      <xdr:rowOff>47625</xdr:rowOff>
    </xdr:from>
    <xdr:to>
      <xdr:col>3</xdr:col>
      <xdr:colOff>1082040</xdr:colOff>
      <xdr:row>25</xdr:row>
      <xdr:rowOff>114301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CF63D05-748E-4081-84BD-884E8BFCD2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837" t="40483" r="43656" b="25339"/>
        <a:stretch/>
      </xdr:blipFill>
      <xdr:spPr>
        <a:xfrm>
          <a:off x="3341369" y="3232785"/>
          <a:ext cx="1047751" cy="1042036"/>
        </a:xfrm>
        <a:prstGeom prst="rect">
          <a:avLst/>
        </a:prstGeom>
      </xdr:spPr>
    </xdr:pic>
    <xdr:clientData/>
  </xdr:twoCellAnchor>
  <xdr:twoCellAnchor>
    <xdr:from>
      <xdr:col>12</xdr:col>
      <xdr:colOff>190500</xdr:colOff>
      <xdr:row>28</xdr:row>
      <xdr:rowOff>114300</xdr:rowOff>
    </xdr:from>
    <xdr:to>
      <xdr:col>20</xdr:col>
      <xdr:colOff>76200</xdr:colOff>
      <xdr:row>42</xdr:row>
      <xdr:rowOff>19050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69E01980-49AD-48D6-BD4E-1AABAF6899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200025</xdr:colOff>
      <xdr:row>12</xdr:row>
      <xdr:rowOff>76200</xdr:rowOff>
    </xdr:from>
    <xdr:to>
      <xdr:col>20</xdr:col>
      <xdr:colOff>85725</xdr:colOff>
      <xdr:row>27</xdr:row>
      <xdr:rowOff>38100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86B22D68-0075-415D-AE0C-2C445F94DF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6</xdr:col>
      <xdr:colOff>137160</xdr:colOff>
      <xdr:row>0</xdr:row>
      <xdr:rowOff>30480</xdr:rowOff>
    </xdr:from>
    <xdr:to>
      <xdr:col>10</xdr:col>
      <xdr:colOff>932993</xdr:colOff>
      <xdr:row>1</xdr:row>
      <xdr:rowOff>245406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4F44C69-DA3E-46DD-95CD-B0B3AC94A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593080" y="30480"/>
          <a:ext cx="3523793" cy="481626"/>
        </a:xfrm>
        <a:prstGeom prst="rect">
          <a:avLst/>
        </a:prstGeom>
      </xdr:spPr>
    </xdr:pic>
    <xdr:clientData/>
  </xdr:twoCellAnchor>
  <xdr:twoCellAnchor editAs="oneCell">
    <xdr:from>
      <xdr:col>6</xdr:col>
      <xdr:colOff>175260</xdr:colOff>
      <xdr:row>3</xdr:row>
      <xdr:rowOff>30480</xdr:rowOff>
    </xdr:from>
    <xdr:to>
      <xdr:col>10</xdr:col>
      <xdr:colOff>660170</xdr:colOff>
      <xdr:row>30</xdr:row>
      <xdr:rowOff>113152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D04E87D-A787-465C-A59C-4610C470B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631180" y="739140"/>
          <a:ext cx="3212870" cy="4334632"/>
        </a:xfrm>
        <a:prstGeom prst="rect">
          <a:avLst/>
        </a:prstGeom>
      </xdr:spPr>
    </xdr:pic>
    <xdr:clientData/>
  </xdr:twoCellAnchor>
  <xdr:twoCellAnchor>
    <xdr:from>
      <xdr:col>3</xdr:col>
      <xdr:colOff>975360</xdr:colOff>
      <xdr:row>18</xdr:row>
      <xdr:rowOff>45720</xdr:rowOff>
    </xdr:from>
    <xdr:to>
      <xdr:col>8</xdr:col>
      <xdr:colOff>291465</xdr:colOff>
      <xdr:row>21</xdr:row>
      <xdr:rowOff>1906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4BF40D4A-6328-442E-A6EF-970AF27BAC8C}"/>
            </a:ext>
          </a:extLst>
        </xdr:cNvPr>
        <xdr:cNvCxnSpPr/>
      </xdr:nvCxnSpPr>
      <xdr:spPr>
        <a:xfrm flipH="1">
          <a:off x="4282440" y="3055620"/>
          <a:ext cx="2828925" cy="466726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9"/>
  <sheetViews>
    <sheetView showGridLines="0" tabSelected="1" zoomScale="125" zoomScaleNormal="125" workbookViewId="0">
      <selection activeCell="B6" sqref="B6"/>
    </sheetView>
  </sheetViews>
  <sheetFormatPr defaultColWidth="8.85546875" defaultRowHeight="12.75" x14ac:dyDescent="0.2"/>
  <cols>
    <col min="1" max="1" width="19.5703125" customWidth="1"/>
    <col min="2" max="2" width="14.28515625" customWidth="1"/>
    <col min="3" max="3" width="15.7109375" customWidth="1"/>
    <col min="4" max="4" width="16.42578125" customWidth="1"/>
    <col min="5" max="5" width="15.7109375" hidden="1" customWidth="1"/>
    <col min="6" max="6" width="15.7109375" customWidth="1"/>
    <col min="7" max="7" width="10.7109375" customWidth="1"/>
    <col min="8" max="9" width="9.7109375" customWidth="1"/>
    <col min="10" max="10" width="10.7109375" customWidth="1"/>
    <col min="11" max="11" width="20.42578125" bestFit="1" customWidth="1"/>
    <col min="13" max="16" width="8.7109375" hidden="1" customWidth="1"/>
    <col min="17" max="21" width="0" hidden="1" customWidth="1"/>
  </cols>
  <sheetData>
    <row r="1" spans="1:16" ht="21" thickTop="1" x14ac:dyDescent="0.3">
      <c r="A1" s="57" t="s">
        <v>40</v>
      </c>
      <c r="B1" s="58"/>
      <c r="C1" s="58"/>
      <c r="D1" s="63"/>
      <c r="E1" s="54"/>
      <c r="F1" s="54"/>
      <c r="G1" s="54"/>
      <c r="H1" s="54"/>
      <c r="I1" s="54"/>
      <c r="J1" s="54"/>
      <c r="K1" s="53"/>
      <c r="L1" s="2"/>
    </row>
    <row r="2" spans="1:16" ht="21" thickBot="1" x14ac:dyDescent="0.35">
      <c r="A2" s="59" t="s">
        <v>41</v>
      </c>
      <c r="B2" s="60"/>
      <c r="C2" s="60"/>
      <c r="D2" s="64"/>
      <c r="E2" s="55"/>
      <c r="F2" s="55"/>
      <c r="G2" s="55"/>
      <c r="H2" s="55"/>
      <c r="I2" s="55"/>
      <c r="J2" s="55"/>
      <c r="K2" s="56"/>
      <c r="L2" s="2"/>
    </row>
    <row r="3" spans="1:16" ht="13.5" thickTop="1" x14ac:dyDescent="0.2">
      <c r="A3" s="74" t="s">
        <v>52</v>
      </c>
      <c r="B3" s="23"/>
      <c r="C3" s="23"/>
      <c r="D3" s="11"/>
      <c r="E3" s="11"/>
      <c r="F3" s="11"/>
      <c r="G3" s="11"/>
      <c r="H3" s="11"/>
      <c r="I3" s="11"/>
      <c r="J3" s="11"/>
      <c r="K3" s="12"/>
      <c r="M3" s="30"/>
      <c r="N3" s="30"/>
      <c r="O3" s="30"/>
    </row>
    <row r="4" spans="1:16" ht="13.5" thickBot="1" x14ac:dyDescent="0.25">
      <c r="A4" s="14"/>
      <c r="B4" s="41"/>
      <c r="D4" s="15"/>
      <c r="K4" s="13"/>
      <c r="M4" s="30" t="s">
        <v>36</v>
      </c>
      <c r="N4" s="30" t="s">
        <v>37</v>
      </c>
      <c r="O4" s="30" t="s">
        <v>38</v>
      </c>
      <c r="P4" s="30"/>
    </row>
    <row r="5" spans="1:16" ht="13.5" hidden="1" thickBot="1" x14ac:dyDescent="0.25">
      <c r="A5" s="21" t="s">
        <v>11</v>
      </c>
      <c r="B5" s="22">
        <v>20</v>
      </c>
      <c r="C5" s="16" t="s">
        <v>12</v>
      </c>
      <c r="K5" s="13"/>
      <c r="M5" s="30"/>
      <c r="N5" s="30"/>
      <c r="O5" s="30"/>
    </row>
    <row r="6" spans="1:16" ht="13.5" thickBot="1" x14ac:dyDescent="0.25">
      <c r="A6" s="21" t="s">
        <v>7</v>
      </c>
      <c r="B6" s="75">
        <v>5</v>
      </c>
      <c r="C6" s="16" t="s">
        <v>22</v>
      </c>
      <c r="D6" s="15"/>
      <c r="E6" s="37">
        <f>B6*227.1</f>
        <v>1135.5</v>
      </c>
      <c r="H6" s="15"/>
      <c r="K6" s="13"/>
      <c r="M6" s="30">
        <v>0.3</v>
      </c>
      <c r="N6" s="30">
        <v>596</v>
      </c>
      <c r="O6" s="30">
        <v>34</v>
      </c>
      <c r="P6" s="30"/>
    </row>
    <row r="7" spans="1:16" x14ac:dyDescent="0.2">
      <c r="A7" s="14"/>
      <c r="H7" s="15"/>
      <c r="K7" s="13"/>
      <c r="M7" s="30">
        <v>1</v>
      </c>
      <c r="N7" s="30">
        <v>3514</v>
      </c>
      <c r="O7" s="30">
        <v>34</v>
      </c>
      <c r="P7" s="30"/>
    </row>
    <row r="8" spans="1:16" ht="13.5" thickBot="1" x14ac:dyDescent="0.25">
      <c r="A8" s="14"/>
      <c r="K8" s="13"/>
      <c r="M8" s="30">
        <v>3</v>
      </c>
      <c r="N8" s="30">
        <v>11568</v>
      </c>
      <c r="O8" s="30">
        <v>34</v>
      </c>
      <c r="P8" s="30"/>
    </row>
    <row r="9" spans="1:16" ht="13.5" thickTop="1" x14ac:dyDescent="0.2">
      <c r="A9" s="78" t="s">
        <v>51</v>
      </c>
      <c r="B9" s="80" t="s">
        <v>8</v>
      </c>
      <c r="C9" s="80"/>
      <c r="D9" s="80" t="s">
        <v>13</v>
      </c>
      <c r="E9" s="80"/>
      <c r="F9" s="81"/>
      <c r="K9" s="13"/>
      <c r="M9" s="30">
        <v>4</v>
      </c>
      <c r="N9" s="30">
        <v>14700</v>
      </c>
      <c r="O9" s="30">
        <v>38</v>
      </c>
    </row>
    <row r="10" spans="1:16" x14ac:dyDescent="0.2">
      <c r="A10" s="79"/>
      <c r="B10" s="31" t="s">
        <v>23</v>
      </c>
      <c r="C10" s="31" t="s">
        <v>24</v>
      </c>
      <c r="D10" s="68" t="s">
        <v>9</v>
      </c>
      <c r="E10" s="29" t="s">
        <v>14</v>
      </c>
      <c r="F10" s="69" t="s">
        <v>21</v>
      </c>
      <c r="K10" s="13"/>
    </row>
    <row r="11" spans="1:16" x14ac:dyDescent="0.2">
      <c r="A11" s="34" t="s">
        <v>42</v>
      </c>
      <c r="B11" s="31" t="s">
        <v>53</v>
      </c>
      <c r="C11" s="31" t="s">
        <v>28</v>
      </c>
      <c r="D11" s="65" t="str">
        <f>IF(J39="UDEN FOR OMRÅDET","NOT POSSIBLE",IF(K39="UDEN FOR OMRÅDET","NOT POSSIBLE",(0.0000000076752022405*E6^3-0.0000100777033198086*E6^2+0.00951866004914607*E6-0.347603311139935)))</f>
        <v>NOT POSSIBLE</v>
      </c>
      <c r="E11" s="39" t="str">
        <f>IF(J39="UDEN FOR OMRÅDET","NOT POSSIBLE",IF($B$6&lt;0.73,15,((((17))))))</f>
        <v>NOT POSSIBLE</v>
      </c>
      <c r="F11" s="66" t="str">
        <f>IF(E11="NOT POSSIBLE", "NOT POSSIBLE",(E11*0.145))</f>
        <v>NOT POSSIBLE</v>
      </c>
      <c r="K11" s="13"/>
    </row>
    <row r="12" spans="1:16" x14ac:dyDescent="0.2">
      <c r="A12" s="61" t="s">
        <v>43</v>
      </c>
      <c r="B12" s="33" t="s">
        <v>54</v>
      </c>
      <c r="C12" s="33" t="s">
        <v>39</v>
      </c>
      <c r="D12" s="68">
        <f>IF(J40="UDEN FOR OMRÅDET","NOT POSSIBLE",IF(K40="UDEN FOR OMRÅDET","NOT POSSIBLE",(0.000000002077641*E6^3-0.000004696987168*E6^2+0.005321881296429*E6-0.902119483125359)))</f>
        <v>2.1265770549083181</v>
      </c>
      <c r="E12" s="52">
        <f>IF(J40="UDEN FOR OMRÅDET","NOT POSSIBLE",IF($E$6&lt;575,19,(IF($E$6&lt;1390,(0.002453987730061*E6+17.5889570552147),(0.010309278350516*E6+6.67010309278351)))))</f>
        <v>20.375460122698964</v>
      </c>
      <c r="F12" s="70">
        <f t="shared" ref="F12:F19" si="0">IF(E12="NOT POSSIBLE", "NOT POSSIBLE",(E12*0.145))</f>
        <v>2.9544417177913496</v>
      </c>
      <c r="K12" s="13"/>
    </row>
    <row r="13" spans="1:16" x14ac:dyDescent="0.2">
      <c r="A13" s="36" t="s">
        <v>44</v>
      </c>
      <c r="B13" s="31" t="s">
        <v>55</v>
      </c>
      <c r="C13" s="31" t="s">
        <v>25</v>
      </c>
      <c r="D13" s="65" t="str">
        <f>IF(J41="UDEN FOR OMRÅDET","NOT POSSIBLE",IF(K41="UDEN FOR OMRÅDET","NOT POSSIBLE",(0.0000000078199770946*E6^3-0.000010514724469344*E6^2+0.00931727599742731*E6-0.331275081428921)))</f>
        <v>NOT POSSIBLE</v>
      </c>
      <c r="E13" s="39" t="str">
        <f>IF(J41="UDEN FOR OMRÅDET","NOT POSSIBLE",IF($B$6&lt;0.75,16,(18)))</f>
        <v>NOT POSSIBLE</v>
      </c>
      <c r="F13" s="66" t="str">
        <f t="shared" si="0"/>
        <v>NOT POSSIBLE</v>
      </c>
      <c r="K13" s="13"/>
    </row>
    <row r="14" spans="1:16" x14ac:dyDescent="0.2">
      <c r="A14" s="35" t="s">
        <v>45</v>
      </c>
      <c r="B14" s="33" t="s">
        <v>56</v>
      </c>
      <c r="C14" s="33" t="s">
        <v>34</v>
      </c>
      <c r="D14" s="68">
        <f>IF(J42="UDEN FOR OMRÅDET","NOT POSSIBLE",IF(K42="UDEN FOR OMRÅDET","NOT POSSIBLE",(0.000000001006344*E6^3-0.000002764965611*E6^2+0.004348619751576*E6-0.826915668453152)))</f>
        <v>2.0192619228652564</v>
      </c>
      <c r="E14" s="52">
        <f>IF(J42="UDEN FOR OMRÅDET","NOT POSSIBLE",IF($E$6&lt;598,(0.010600706713781*E6+15.660777385159),(IF($E$6&lt;1544,(22),(0.003610108303249*E6+16.4259927797834)))))</f>
        <v>22</v>
      </c>
      <c r="F14" s="70">
        <f t="shared" si="0"/>
        <v>3.19</v>
      </c>
      <c r="K14" s="13"/>
    </row>
    <row r="15" spans="1:16" x14ac:dyDescent="0.2">
      <c r="A15" s="36" t="s">
        <v>46</v>
      </c>
      <c r="B15" s="31" t="s">
        <v>57</v>
      </c>
      <c r="C15" s="31" t="s">
        <v>35</v>
      </c>
      <c r="D15" s="65">
        <f>IF(J43="UDEN FOR OMRÅDET","NOT POSSIBLE",IF(K43="UDEN FOR OMRÅDET","NOT POSSIBLE",(0.000000001474301*E6^3-0.000004738564105*E6^2+0.006871461187803*E6-1.78476947772536)))</f>
        <v>2.0665362497505972</v>
      </c>
      <c r="E15" s="52">
        <f>IF(J43="UDEN FOR OMRÅDET","NOT POSSIBLE",IF($E$6&lt;618,(27),(IF($E$6&lt;1560,(0.001061571125265*E6+26.343949044586),(0.010714285714286*E6+11.2857142857143)))))</f>
        <v>27.54936305732441</v>
      </c>
      <c r="F15" s="66">
        <f t="shared" si="0"/>
        <v>3.9946576433120393</v>
      </c>
      <c r="K15" s="13"/>
    </row>
    <row r="16" spans="1:16" x14ac:dyDescent="0.2">
      <c r="A16" s="35" t="s">
        <v>47</v>
      </c>
      <c r="B16" s="33" t="s">
        <v>58</v>
      </c>
      <c r="C16" s="33" t="s">
        <v>32</v>
      </c>
      <c r="D16" s="68">
        <f>IF(J44="UDEN FOR OMRÅDET","NOT POSSIBLE",IF(K44="UDEN FOR OMRÅDET","NOT POSSIBLE",IF(E6&lt;2748,(0.000000092606128*E6^2+0.00099357348642*E6-0.429655482933314),(0.003968254*E6-7.9047619048))))</f>
        <v>0.81794987124620777</v>
      </c>
      <c r="E16" s="52">
        <f>IF(J44="UDEN FOR OMRÅDET","NOT POSSIBLE",IF($E$6&lt;1285,(0.001680672268908*E6+19.8403361344538),(IF($E$6&lt;2748,(22),(0.007936507936508*E6+0.19047619047619)))))</f>
        <v>21.748739495798834</v>
      </c>
      <c r="F16" s="70">
        <f t="shared" si="0"/>
        <v>3.1535672268908308</v>
      </c>
      <c r="K16" s="13"/>
    </row>
    <row r="17" spans="1:11" x14ac:dyDescent="0.2">
      <c r="A17" s="36" t="s">
        <v>48</v>
      </c>
      <c r="B17" s="31" t="s">
        <v>59</v>
      </c>
      <c r="C17" s="31" t="s">
        <v>32</v>
      </c>
      <c r="D17" s="65">
        <f>IF(J45="UDEN FOR OMRÅDET","NOT POSSIBLE",IF(K45="UDEN FOR OMRÅDET","NOT POSSIBLE",IF(E6&lt;6951,(0.00000001552178*E6^2+0.00030487749406*E6+0.130840002220752),(0.001517450682853*E6-7.54779969650986))))</f>
        <v>0.49704156286712697</v>
      </c>
      <c r="E17" s="52">
        <f>IF(J45="UDEN FOR OMRÅDET","NOT POSSIBLE",IF($E$6&lt;2526,(21),(IF($E$6&lt;6951,(0.001581920903955*E6+17.0040677966102),(0.009104704097117*E6-35.2867981790592)))))</f>
        <v>21</v>
      </c>
      <c r="F17" s="66">
        <f t="shared" si="0"/>
        <v>3.0449999999999999</v>
      </c>
      <c r="K17" s="13"/>
    </row>
    <row r="18" spans="1:11" x14ac:dyDescent="0.2">
      <c r="A18" s="35" t="s">
        <v>49</v>
      </c>
      <c r="B18" s="33" t="s">
        <v>60</v>
      </c>
      <c r="C18" s="33" t="s">
        <v>33</v>
      </c>
      <c r="D18" s="68">
        <f>IF(J46="UDEN FOR OMRÅDET","NOT POSSIBLE",IF(K46="UDEN FOR OMRÅDET","NOT POSSIBLE",(0.000000000000395*E6^3-0.000000005428638*E6^2+0.000256352709204*E6+0.149058438995375)))</f>
        <v>0.43372577733040807</v>
      </c>
      <c r="E18" s="51">
        <f>IF(J46="UDEN FOR OMRÅDET","NOT POSSIBLE",IF($E$6&lt;11568,34,(0.001277139208174*E6+19.2260536398467)))</f>
        <v>34</v>
      </c>
      <c r="F18" s="70">
        <f t="shared" si="0"/>
        <v>4.93</v>
      </c>
      <c r="K18" s="13"/>
    </row>
    <row r="19" spans="1:11" ht="13.5" thickBot="1" x14ac:dyDescent="0.25">
      <c r="A19" s="62" t="s">
        <v>50</v>
      </c>
      <c r="B19" s="42" t="s">
        <v>62</v>
      </c>
      <c r="C19" s="42" t="s">
        <v>61</v>
      </c>
      <c r="D19" s="73" t="str">
        <f>IF(J47="UDEN FOR OMRÅDET","NOT POSSIBLE",IF(K47="UDEN FOR OMRÅDET","NOT POSSIBLE",(1.3681442E-13*E6^3-1.087234693347E-08*E6^2+0.000362705216833466*E6-0.4485486969952)))</f>
        <v>NOT POSSIBLE</v>
      </c>
      <c r="E19" s="40" t="str">
        <f>IF(J47="UDEN FOR OMRÅDET","NOT POSSIBLE",IF(D19&lt;2,13,((((10*D19^2-41*D19+55))))))</f>
        <v>NOT POSSIBLE</v>
      </c>
      <c r="F19" s="67" t="str">
        <f t="shared" si="0"/>
        <v>NOT POSSIBLE</v>
      </c>
      <c r="K19" s="13"/>
    </row>
    <row r="20" spans="1:11" ht="13.5" thickTop="1" x14ac:dyDescent="0.2">
      <c r="A20" s="14"/>
      <c r="D20" s="71"/>
      <c r="K20" s="13"/>
    </row>
    <row r="21" spans="1:11" x14ac:dyDescent="0.2">
      <c r="A21" s="14"/>
      <c r="D21" s="71"/>
      <c r="E21" s="15"/>
      <c r="F21" s="15"/>
      <c r="K21" s="13"/>
    </row>
    <row r="22" spans="1:11" x14ac:dyDescent="0.2">
      <c r="A22" s="14"/>
      <c r="D22" s="71"/>
      <c r="K22" s="13"/>
    </row>
    <row r="23" spans="1:11" x14ac:dyDescent="0.2">
      <c r="A23" s="14"/>
      <c r="D23" s="71"/>
      <c r="K23" s="13"/>
    </row>
    <row r="24" spans="1:11" x14ac:dyDescent="0.2">
      <c r="A24" s="14"/>
      <c r="D24" s="71"/>
      <c r="K24" s="13"/>
    </row>
    <row r="25" spans="1:11" x14ac:dyDescent="0.2">
      <c r="A25" s="14"/>
      <c r="D25" s="71"/>
      <c r="K25" s="13"/>
    </row>
    <row r="26" spans="1:11" x14ac:dyDescent="0.2">
      <c r="A26" s="14"/>
      <c r="D26" s="71"/>
      <c r="K26" s="13"/>
    </row>
    <row r="27" spans="1:11" x14ac:dyDescent="0.2">
      <c r="A27" s="14"/>
      <c r="D27" s="72"/>
      <c r="K27" s="13"/>
    </row>
    <row r="28" spans="1:11" x14ac:dyDescent="0.2">
      <c r="A28" s="14"/>
      <c r="K28" s="13"/>
    </row>
    <row r="29" spans="1:11" x14ac:dyDescent="0.2">
      <c r="A29" s="14"/>
      <c r="K29" s="13"/>
    </row>
    <row r="30" spans="1:11" x14ac:dyDescent="0.2">
      <c r="A30" s="14"/>
      <c r="K30" s="13"/>
    </row>
    <row r="31" spans="1:11" x14ac:dyDescent="0.2">
      <c r="A31" s="14"/>
      <c r="K31" s="13"/>
    </row>
    <row r="32" spans="1:11" x14ac:dyDescent="0.2">
      <c r="A32" s="14"/>
      <c r="E32" s="17"/>
      <c r="F32" s="17"/>
      <c r="K32" s="13"/>
    </row>
    <row r="33" spans="1:12" ht="13.5" thickBot="1" x14ac:dyDescent="0.25">
      <c r="A33" s="18" t="s">
        <v>10</v>
      </c>
      <c r="B33" s="19"/>
      <c r="C33" s="19"/>
      <c r="D33" s="19"/>
      <c r="E33" s="19"/>
      <c r="F33" s="19"/>
      <c r="G33" s="19"/>
      <c r="H33" s="19"/>
      <c r="I33" s="19"/>
      <c r="J33" s="19"/>
      <c r="K33" s="20"/>
    </row>
    <row r="34" spans="1:12" ht="10.5" customHeight="1" thickTop="1" x14ac:dyDescent="0.2"/>
    <row r="35" spans="1:12" hidden="1" x14ac:dyDescent="0.2"/>
    <row r="36" spans="1:12" s="1" customFormat="1" ht="31.5" hidden="1" customHeight="1" x14ac:dyDescent="0.4">
      <c r="A36" s="76" t="s">
        <v>6</v>
      </c>
      <c r="B36" s="76"/>
      <c r="C36" s="76"/>
      <c r="D36" s="77"/>
      <c r="E36" s="77"/>
      <c r="F36" s="77"/>
      <c r="G36" s="77"/>
      <c r="H36" s="77"/>
      <c r="I36" s="77"/>
      <c r="J36" s="77"/>
      <c r="K36" s="77"/>
      <c r="L36" s="3"/>
    </row>
    <row r="37" spans="1:12" hidden="1" x14ac:dyDescent="0.2"/>
    <row r="38" spans="1:12" ht="13.5" hidden="1" thickTop="1" x14ac:dyDescent="0.2">
      <c r="A38" s="49" t="s">
        <v>0</v>
      </c>
      <c r="B38" s="5"/>
      <c r="C38" s="5"/>
      <c r="D38" s="5" t="s">
        <v>1</v>
      </c>
      <c r="E38" s="5" t="s">
        <v>2</v>
      </c>
      <c r="F38" s="5"/>
      <c r="G38" s="5" t="s">
        <v>5</v>
      </c>
      <c r="H38" s="5" t="s">
        <v>26</v>
      </c>
      <c r="I38" s="5" t="s">
        <v>27</v>
      </c>
      <c r="J38" s="47" t="s">
        <v>3</v>
      </c>
      <c r="K38" s="48" t="s">
        <v>4</v>
      </c>
    </row>
    <row r="39" spans="1:12" hidden="1" x14ac:dyDescent="0.2">
      <c r="A39" s="6" t="s">
        <v>29</v>
      </c>
      <c r="B39" s="43"/>
      <c r="C39" s="43"/>
      <c r="D39" s="43"/>
      <c r="E39" s="43"/>
      <c r="F39" s="43"/>
      <c r="G39" s="24">
        <v>1.7</v>
      </c>
      <c r="H39" s="32">
        <v>0.33</v>
      </c>
      <c r="I39" s="38">
        <v>3.08</v>
      </c>
      <c r="J39" s="50" t="str">
        <f>IF($B$6&lt;H39,"UDEN FOR OMRÅDET",IF($B$6&gt;I39,"UDEN FOR OMRÅDET",$B$6))</f>
        <v>UDEN FOR OMRÅDET</v>
      </c>
      <c r="K39" s="7">
        <f>IF($B$5&lt;=13,"UDEN FOR OMRÅDET",IF($B$5&gt;=401,"UDEN FOR OMRÅDET",$B$5))</f>
        <v>20</v>
      </c>
    </row>
    <row r="40" spans="1:12" hidden="1" x14ac:dyDescent="0.2">
      <c r="A40" s="6" t="s">
        <v>18</v>
      </c>
      <c r="B40" s="44"/>
      <c r="C40" s="44"/>
      <c r="D40" s="4"/>
      <c r="E40" s="25"/>
      <c r="F40" s="25"/>
      <c r="G40" s="24">
        <v>3.9</v>
      </c>
      <c r="H40" s="32">
        <v>1.28</v>
      </c>
      <c r="I40" s="38">
        <v>6.97</v>
      </c>
      <c r="J40" s="50">
        <f t="shared" ref="J40:J47" si="1">IF($B$6&lt;H40,"UDEN FOR OMRÅDET",IF($B$6&gt;I40,"UDEN FOR OMRÅDET",$B$6))</f>
        <v>5</v>
      </c>
      <c r="K40" s="7">
        <f>IF($B$5&lt;=13,"UDEN FOR OMRÅDET",IF($B$5&gt;=401,"UDEN FOR OMRÅDET",$B$5))</f>
        <v>20</v>
      </c>
    </row>
    <row r="41" spans="1:12" hidden="1" x14ac:dyDescent="0.2">
      <c r="A41" s="6" t="s">
        <v>30</v>
      </c>
      <c r="B41" s="44"/>
      <c r="C41" s="44"/>
      <c r="D41" s="4"/>
      <c r="E41" s="25"/>
      <c r="F41" s="25"/>
      <c r="G41" s="24">
        <v>1.75</v>
      </c>
      <c r="H41" s="32">
        <v>0.34</v>
      </c>
      <c r="I41" s="38">
        <v>3.28</v>
      </c>
      <c r="J41" s="50" t="str">
        <f t="shared" si="1"/>
        <v>UDEN FOR OMRÅDET</v>
      </c>
      <c r="K41" s="7">
        <f>IF($B$5&lt;=13,"UDEN FOR OMRÅDET",IF($B$5&gt;=401,"UDEN FOR OMRÅDET",$B$5))</f>
        <v>20</v>
      </c>
    </row>
    <row r="42" spans="1:12" hidden="1" x14ac:dyDescent="0.2">
      <c r="A42" s="6" t="s">
        <v>19</v>
      </c>
      <c r="B42" s="44"/>
      <c r="C42" s="44"/>
      <c r="D42" s="4"/>
      <c r="E42" s="25"/>
      <c r="F42" s="25"/>
      <c r="G42" s="24">
        <v>4.2</v>
      </c>
      <c r="H42" s="32">
        <v>1.39</v>
      </c>
      <c r="I42" s="38">
        <v>8.02</v>
      </c>
      <c r="J42" s="50">
        <f t="shared" si="1"/>
        <v>5</v>
      </c>
      <c r="K42" s="7">
        <f>IF($B$5&lt;=13,"UDEN FOR OMRÅDET",IF($B$5&gt;=401,"UDEN FOR OMRÅDET",$B$5))</f>
        <v>20</v>
      </c>
    </row>
    <row r="43" spans="1:12" hidden="1" x14ac:dyDescent="0.2">
      <c r="A43" s="6" t="s">
        <v>20</v>
      </c>
      <c r="B43" s="44"/>
      <c r="C43" s="44"/>
      <c r="D43" s="4"/>
      <c r="E43" s="25"/>
      <c r="F43" s="25"/>
      <c r="G43" s="24">
        <v>3.8</v>
      </c>
      <c r="H43" s="32">
        <v>1.76</v>
      </c>
      <c r="I43" s="38">
        <v>8.1</v>
      </c>
      <c r="J43" s="50">
        <f t="shared" si="1"/>
        <v>5</v>
      </c>
      <c r="K43" s="7">
        <f>IF($B$5&lt;=14,"UDEN FOR OMRÅDET",IF($B$5&gt;=401,"UDEN FOR OMRÅDET",$B$5))</f>
        <v>20</v>
      </c>
    </row>
    <row r="44" spans="1:12" hidden="1" x14ac:dyDescent="0.2">
      <c r="A44" s="6" t="s">
        <v>15</v>
      </c>
      <c r="B44" s="44"/>
      <c r="C44" s="44"/>
      <c r="D44" s="4"/>
      <c r="E44" s="25"/>
      <c r="F44" s="25"/>
      <c r="G44" s="24">
        <v>6.1</v>
      </c>
      <c r="H44" s="32">
        <v>3.04</v>
      </c>
      <c r="I44" s="38">
        <v>13.21</v>
      </c>
      <c r="J44" s="50">
        <f t="shared" si="1"/>
        <v>5</v>
      </c>
      <c r="K44" s="7">
        <f>IF($B$5&lt;=13,"UDEN FOR OMRÅDET",IF($B$5&gt;=401,"UDEN FOR OMRÅDET",$B$5))</f>
        <v>20</v>
      </c>
    </row>
    <row r="45" spans="1:12" hidden="1" x14ac:dyDescent="0.2">
      <c r="A45" s="6" t="s">
        <v>16</v>
      </c>
      <c r="B45" s="44"/>
      <c r="C45" s="44"/>
      <c r="D45" s="4"/>
      <c r="E45" s="26"/>
      <c r="F45" s="26"/>
      <c r="G45" s="27">
        <v>15.2</v>
      </c>
      <c r="H45" s="50">
        <v>2.38</v>
      </c>
      <c r="I45" s="50">
        <v>33.51</v>
      </c>
      <c r="J45" s="50">
        <f t="shared" si="1"/>
        <v>5</v>
      </c>
      <c r="K45" s="7">
        <f>IF($B$5&lt;=15,"UDEN FOR OMRÅDET",IF($B$5&gt;=401,"UDEN FOR OMRÅDET",$B$5))</f>
        <v>20</v>
      </c>
    </row>
    <row r="46" spans="1:12" hidden="1" x14ac:dyDescent="0.2">
      <c r="A46" s="6" t="s">
        <v>17</v>
      </c>
      <c r="B46" s="44"/>
      <c r="C46" s="44"/>
      <c r="D46" s="4"/>
      <c r="E46" s="26"/>
      <c r="F46" s="26"/>
      <c r="G46" s="27">
        <v>23.3</v>
      </c>
      <c r="H46" s="50">
        <v>2.62</v>
      </c>
      <c r="I46" s="50">
        <v>64.73</v>
      </c>
      <c r="J46" s="50">
        <f t="shared" si="1"/>
        <v>5</v>
      </c>
      <c r="K46" s="7">
        <f>IF($B$5&lt;=18,"UDEN FOR OMRÅDET",IF($B$5&gt;=401,"UDEN FOR OMRÅDET",$B$5))</f>
        <v>20</v>
      </c>
    </row>
    <row r="47" spans="1:12" ht="13.5" hidden="1" thickBot="1" x14ac:dyDescent="0.25">
      <c r="A47" s="45" t="s">
        <v>31</v>
      </c>
      <c r="B47" s="46"/>
      <c r="C47" s="46"/>
      <c r="D47" s="8"/>
      <c r="E47" s="8"/>
      <c r="F47" s="8"/>
      <c r="G47" s="28">
        <v>33</v>
      </c>
      <c r="H47" s="9">
        <v>13.67</v>
      </c>
      <c r="I47" s="9">
        <v>112.27</v>
      </c>
      <c r="J47" s="9" t="str">
        <f t="shared" si="1"/>
        <v>UDEN FOR OMRÅDET</v>
      </c>
      <c r="K47" s="10">
        <f>IF($B$5&lt;=18,"UDEN FOR OMRÅDET",IF($B$5&gt;=401,"UDEN FOR OMRÅDET",$B$5))</f>
        <v>20</v>
      </c>
    </row>
    <row r="48" spans="1:12" hidden="1" x14ac:dyDescent="0.2"/>
    <row r="49" spans="8:8" x14ac:dyDescent="0.2">
      <c r="H49" s="30"/>
    </row>
  </sheetData>
  <sheetProtection sheet="1" objects="1" scenarios="1" selectLockedCells="1"/>
  <mergeCells count="4">
    <mergeCell ref="A36:K36"/>
    <mergeCell ref="A9:A10"/>
    <mergeCell ref="B9:C9"/>
    <mergeCell ref="D9:F9"/>
  </mergeCells>
  <phoneticPr fontId="0" type="noConversion"/>
  <pageMargins left="0.78740157480314965" right="0.39370078740157483" top="0.98425196850393704" bottom="0.98425196850393704" header="0.51181102362204722" footer="0.51181102362204722"/>
  <pageSetup paperSize="9" scale="10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Simple Set</vt:lpstr>
      <vt:lpstr>'Simple Set'!Print_Area</vt:lpstr>
    </vt:vector>
  </TitlesOfParts>
  <Company>Frese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Johansen</dc:creator>
  <cp:lastModifiedBy>Maria Avila</cp:lastModifiedBy>
  <cp:lastPrinted>2016-03-04T13:40:24Z</cp:lastPrinted>
  <dcterms:created xsi:type="dcterms:W3CDTF">2004-11-24T15:05:14Z</dcterms:created>
  <dcterms:modified xsi:type="dcterms:W3CDTF">2022-11-03T16:33:05Z</dcterms:modified>
</cp:coreProperties>
</file>